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 Bode\AppData\Local\Microsoft\Windows\INetCache\Content.Outlook\RMWTI1D3\"/>
    </mc:Choice>
  </mc:AlternateContent>
  <xr:revisionPtr revIDLastSave="0" documentId="13_ncr:1_{2F78FCD6-F7D8-47B1-945E-7BA78B3028E0}" xr6:coauthVersionLast="47" xr6:coauthVersionMax="47" xr10:uidLastSave="{00000000-0000-0000-0000-000000000000}"/>
  <bookViews>
    <workbookView xWindow="-120" yWindow="-120" windowWidth="29040" windowHeight="15720" xr2:uid="{F8D9870B-3DB1-4ECA-AB58-1F5870DEF099}"/>
  </bookViews>
  <sheets>
    <sheet name="Estimator" sheetId="10" r:id="rId1"/>
    <sheet name="Logic &amp; Lists" sheetId="9" state="hidden" r:id="rId2"/>
  </sheets>
  <definedNames>
    <definedName name="_xlnm.Print_Area" localSheetId="0">Estimator!$B$3:$F$44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4" i="10" l="1"/>
  <c r="C22" i="10"/>
  <c r="C20" i="10"/>
  <c r="C19" i="10"/>
  <c r="C18" i="10"/>
  <c r="C17" i="10"/>
  <c r="C16" i="10"/>
  <c r="C15" i="10"/>
  <c r="K15" i="9"/>
  <c r="J15" i="9"/>
  <c r="I15" i="9"/>
  <c r="N7" i="9"/>
  <c r="O7" i="9"/>
  <c r="P7" i="9"/>
  <c r="M7" i="9"/>
  <c r="L7" i="9"/>
  <c r="R7" i="9"/>
  <c r="Q7" i="9"/>
  <c r="K7" i="9"/>
  <c r="J7" i="9"/>
  <c r="I7" i="9"/>
  <c r="C21" i="10" l="1"/>
</calcChain>
</file>

<file path=xl/sharedStrings.xml><?xml version="1.0" encoding="utf-8"?>
<sst xmlns="http://schemas.openxmlformats.org/spreadsheetml/2006/main" count="109" uniqueCount="66">
  <si>
    <t>Herringbone</t>
  </si>
  <si>
    <t>Basketweave</t>
  </si>
  <si>
    <t>Plainweave</t>
  </si>
  <si>
    <t>Block Lattice</t>
  </si>
  <si>
    <t>Rooftop</t>
  </si>
  <si>
    <t>Resurfacing</t>
  </si>
  <si>
    <t>In-Ground</t>
  </si>
  <si>
    <t>Bullnose</t>
  </si>
  <si>
    <t>4x4 Pavers with Grid</t>
  </si>
  <si>
    <t>Drain Sheet Rolls</t>
  </si>
  <si>
    <t>4x8 Pavers with Grid</t>
  </si>
  <si>
    <t>8x8 Pavers with Grid</t>
  </si>
  <si>
    <t>Transition</t>
  </si>
  <si>
    <t>No Border</t>
  </si>
  <si>
    <t>Per Border LF</t>
  </si>
  <si>
    <t>Check</t>
  </si>
  <si>
    <t>Per Job SF</t>
  </si>
  <si>
    <t>Item</t>
  </si>
  <si>
    <t>LF per Paver</t>
  </si>
  <si>
    <t>All Pavers</t>
  </si>
  <si>
    <r>
      <t>Choose a Pattern (</t>
    </r>
    <r>
      <rPr>
        <b/>
        <i/>
        <sz val="11"/>
        <rFont val="Calibri"/>
        <family val="2"/>
      </rPr>
      <t>List</t>
    </r>
    <r>
      <rPr>
        <sz val="11"/>
        <rFont val="Calibri"/>
        <family val="2"/>
      </rPr>
      <t>)</t>
    </r>
  </si>
  <si>
    <r>
      <t>Total Job Square Footage (</t>
    </r>
    <r>
      <rPr>
        <b/>
        <i/>
        <sz val="11"/>
        <color theme="1"/>
        <rFont val="Calibri"/>
        <family val="2"/>
        <scheme val="minor"/>
      </rPr>
      <t>Enter Value</t>
    </r>
    <r>
      <rPr>
        <sz val="11"/>
        <color theme="1"/>
        <rFont val="Calibri"/>
        <family val="2"/>
        <scheme val="minor"/>
      </rPr>
      <t>)</t>
    </r>
  </si>
  <si>
    <r>
      <t>Choose Project Type (</t>
    </r>
    <r>
      <rPr>
        <b/>
        <i/>
        <sz val="11"/>
        <color theme="1"/>
        <rFont val="Calibri"/>
        <family val="2"/>
        <scheme val="minor"/>
      </rPr>
      <t>List</t>
    </r>
    <r>
      <rPr>
        <sz val="11"/>
        <color theme="1"/>
        <rFont val="Calibri"/>
        <family val="2"/>
        <scheme val="minor"/>
      </rPr>
      <t>)</t>
    </r>
  </si>
  <si>
    <r>
      <t>Choose Border Paver Type (</t>
    </r>
    <r>
      <rPr>
        <b/>
        <i/>
        <sz val="11"/>
        <rFont val="Calibri"/>
        <family val="2"/>
      </rPr>
      <t>List</t>
    </r>
    <r>
      <rPr>
        <sz val="11"/>
        <rFont val="Calibri"/>
        <family val="2"/>
      </rPr>
      <t>)</t>
    </r>
  </si>
  <si>
    <r>
      <t>Total Border Linear Feet (</t>
    </r>
    <r>
      <rPr>
        <b/>
        <i/>
        <sz val="11"/>
        <color theme="1"/>
        <rFont val="Calibri"/>
        <family val="2"/>
        <scheme val="minor"/>
      </rPr>
      <t>Enter Value</t>
    </r>
    <r>
      <rPr>
        <sz val="11"/>
        <color theme="1"/>
        <rFont val="Calibri"/>
        <family val="2"/>
        <scheme val="minor"/>
      </rPr>
      <t>)</t>
    </r>
  </si>
  <si>
    <t>&lt;&lt;-- Click to Select Option - Drop Down</t>
  </si>
  <si>
    <t xml:space="preserve">This tool provides an estimate of the materials needed and Aspire by Brava is not responsible for overages and shortages. </t>
  </si>
  <si>
    <r>
      <t xml:space="preserve">Please refer to the </t>
    </r>
    <r>
      <rPr>
        <b/>
        <sz val="8"/>
        <color theme="1"/>
        <rFont val="Calibri"/>
        <family val="2"/>
        <scheme val="minor"/>
      </rPr>
      <t>Aspire Installation Guide</t>
    </r>
    <r>
      <rPr>
        <sz val="8"/>
        <color theme="1"/>
        <rFont val="Calibri"/>
        <family val="2"/>
        <scheme val="minor"/>
      </rPr>
      <t xml:space="preserve"> in the Resources section at aspirepavers.com for more information</t>
    </r>
  </si>
  <si>
    <t>Installation Grids</t>
  </si>
  <si>
    <t>Order Summary with Waste ¹</t>
  </si>
  <si>
    <t>16x16 Pavers with Grid</t>
  </si>
  <si>
    <t>4x8 Running Bond</t>
  </si>
  <si>
    <t>8x8 Running Bond</t>
  </si>
  <si>
    <t>16x16 Running Bond</t>
  </si>
  <si>
    <t>8x8 Squares</t>
  </si>
  <si>
    <t>16x16 Squares</t>
  </si>
  <si>
    <t>Assumptions</t>
  </si>
  <si>
    <t>Patterns</t>
  </si>
  <si>
    <t>R&amp;P Project Type</t>
  </si>
  <si>
    <t>Project Type-R&amp;P</t>
  </si>
  <si>
    <t>R&amp;P Pattern</t>
  </si>
  <si>
    <t>Project Type-Driveway</t>
  </si>
  <si>
    <t>Driveway Pattern</t>
  </si>
  <si>
    <t>Driveway Project Type</t>
  </si>
  <si>
    <t>Driveway</t>
  </si>
  <si>
    <t>Soldier</t>
  </si>
  <si>
    <t>Permeable</t>
  </si>
  <si>
    <t>Rooftop, Patio, &amp; Driveway</t>
  </si>
  <si>
    <t>Running Bond</t>
  </si>
  <si>
    <t>For Every Bullnose Paver</t>
  </si>
  <si>
    <t>For Transition Paver</t>
  </si>
  <si>
    <t>For Full Soldier</t>
  </si>
  <si>
    <t>For Soldier Pavers</t>
  </si>
  <si>
    <t>Pinwheel</t>
  </si>
  <si>
    <t>Grids with 4 Pavers (8"x8" Pavers)</t>
  </si>
  <si>
    <t>Grids with 8 Pavers (4"x8" Pavers)</t>
  </si>
  <si>
    <t>Grids with 16 Pavers (4"x4" Pavers)</t>
  </si>
  <si>
    <t>Drain Sheet Rolls (covers 200 square feet)</t>
  </si>
  <si>
    <t>Grids with 1 Paver (16"x16" Paver)</t>
  </si>
  <si>
    <t>Box Qtys</t>
  </si>
  <si>
    <t>Aspire Pavers Estimator</t>
  </si>
  <si>
    <t>Bullnose Pavers Box of 36 (12 lf)</t>
  </si>
  <si>
    <t>Transition Pavers Box of 18 (12 lf)</t>
  </si>
  <si>
    <t>Grids Only</t>
  </si>
  <si>
    <t>¹ Waste factor varies by job and is typically 5% - 10%. Complex jobs with curves and angles should use a higher waste factor.</t>
  </si>
  <si>
    <r>
      <t>Waste Factor ¹ (</t>
    </r>
    <r>
      <rPr>
        <b/>
        <i/>
        <sz val="11"/>
        <color theme="1"/>
        <rFont val="Calibri"/>
        <family val="2"/>
        <scheme val="minor"/>
      </rPr>
      <t>Enter Value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</si>
</sst>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0.0"/>
    <numFmt numFmtId="165" formatCode="0.0%"/>
    <numFmt numFmtId="166" formatCode="##,###,##0"/>
    <numFmt numFmtId="167" formatCode="##,###,##0.00"/>
    <numFmt numFmtId="168" formatCode="0.0000000"/>
    <numFmt numFmtId="169" formatCode="0.0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i/>
      <sz val="11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9B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44" fontId="1" fillId="0" borderId="0" applyFont="0" applyFill="0" applyBorder="0" applyAlignment="0" applyProtection="0"/>
    <xf numFmtId="44" fontId="2" fillId="0" borderId="0"/>
  </cellStyleXfs>
  <cellXfs count="34">
    <xf numFmtId="0" fontId="0" fillId="0" borderId="0" xfId="0"/>
    <xf numFmtId="0" fontId="5" fillId="0" borderId="0" xfId="1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1" applyFont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Continuous"/>
    </xf>
    <xf numFmtId="0" fontId="3" fillId="3" borderId="1" xfId="0" applyFont="1" applyFill="1" applyBorder="1"/>
    <xf numFmtId="165" fontId="0" fillId="0" borderId="0" xfId="0" applyNumberFormat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0" fontId="6" fillId="2" borderId="4" xfId="0" applyFont="1" applyFill="1" applyBorder="1" applyAlignment="1">
      <alignment horizontal="centerContinuous"/>
    </xf>
    <xf numFmtId="2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10" fillId="0" borderId="0" xfId="0" applyFont="1"/>
    <xf numFmtId="0" fontId="12" fillId="0" borderId="0" xfId="0" applyFont="1"/>
    <xf numFmtId="0" fontId="6" fillId="2" borderId="2" xfId="0" applyFont="1" applyFill="1" applyBorder="1" applyAlignment="1">
      <alignment horizontal="centerContinuous"/>
    </xf>
    <xf numFmtId="167" fontId="0" fillId="0" borderId="0" xfId="0" applyNumberFormat="1" applyAlignment="1">
      <alignment horizontal="center"/>
    </xf>
    <xf numFmtId="0" fontId="6" fillId="2" borderId="0" xfId="0" applyFont="1" applyFill="1" applyAlignment="1">
      <alignment horizontal="left"/>
    </xf>
    <xf numFmtId="0" fontId="6" fillId="2" borderId="1" xfId="0" applyFont="1" applyFill="1" applyBorder="1" applyAlignment="1">
      <alignment horizontal="centerContinuous"/>
    </xf>
    <xf numFmtId="0" fontId="7" fillId="0" borderId="0" xfId="0" applyFont="1"/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0" fillId="0" borderId="10" xfId="0" applyBorder="1"/>
    <xf numFmtId="165" fontId="0" fillId="0" borderId="11" xfId="0" applyNumberFormat="1" applyBorder="1" applyAlignment="1">
      <alignment horizontal="center"/>
    </xf>
    <xf numFmtId="0" fontId="0" fillId="0" borderId="6" xfId="0" applyBorder="1" applyAlignment="1" applyProtection="1">
      <alignment horizontal="center"/>
      <protection locked="0"/>
    </xf>
    <xf numFmtId="166" fontId="8" fillId="0" borderId="5" xfId="0" applyNumberFormat="1" applyFont="1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168" fontId="0" fillId="0" borderId="0" xfId="0" applyNumberFormat="1"/>
    <xf numFmtId="169" fontId="0" fillId="0" borderId="0" xfId="0" applyNumberFormat="1"/>
    <xf numFmtId="9" fontId="8" fillId="0" borderId="5" xfId="0" applyNumberFormat="1" applyFont="1" applyBorder="1" applyAlignment="1" applyProtection="1">
      <alignment horizontal="center"/>
      <protection locked="0"/>
    </xf>
    <xf numFmtId="9" fontId="6" fillId="2" borderId="0" xfId="0" applyNumberFormat="1" applyFont="1" applyFill="1" applyAlignment="1">
      <alignment horizontal="center" vertical="center" wrapText="1"/>
    </xf>
  </cellXfs>
  <cellStyles count="5">
    <cellStyle name="Currency 2" xfId="3" xr:uid="{3B601F0F-2F4D-43D4-9880-C65292D68044}"/>
    <cellStyle name="Currency 3" xfId="4" xr:uid="{E2150CFA-529D-4CD9-BA4D-19BC1BB3E89C}"/>
    <cellStyle name="Normal" xfId="0" builtinId="0"/>
    <cellStyle name="Normal 2" xfId="1" xr:uid="{E9385ABC-5C95-4EB5-8EC3-E17D981BACF4}"/>
    <cellStyle name="Normal 2 2" xfId="2" xr:uid="{368AF655-17B6-4D1F-9D5C-6FA38DFA91C0}"/>
  </cellStyles>
  <dxfs count="0"/>
  <tableStyles count="0" defaultTableStyle="TableStyleMedium2" defaultPivotStyle="PivotStyleLight16"/>
  <colors>
    <mruColors>
      <color rgb="FFFFFF9B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1216320</xdr:colOff>
      <xdr:row>2</xdr:row>
      <xdr:rowOff>78531</xdr:rowOff>
    </xdr:from>
    <xdr:to>
      <xdr:col>4</xdr:col>
      <xdr:colOff>899494</xdr:colOff>
      <xdr:row>3</xdr:row>
      <xdr:rowOff>130800</xdr:rowOff>
    </xdr:to>
    <xdr:pic>
      <xdr:nvPicPr>
        <xdr:cNvPr id="2" name="Picture 1" descr="ASPIRE | ASPIRE Roof Deck Pavers, Resurfacing Pavers, In Ground Pavers">
          <a:extLst>
            <a:ext uri="{FF2B5EF4-FFF2-40B4-BE49-F238E27FC236}">
              <a16:creationId xmlns:a16="http://schemas.microsoft.com/office/drawing/2014/main" id="{E9944CF3-4E71-DF70-AB7E-80D72C8C1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301" y="459531"/>
          <a:ext cx="928751" cy="3893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476402</xdr:colOff>
      <xdr:row>28</xdr:row>
      <xdr:rowOff>47675</xdr:rowOff>
    </xdr:from>
    <xdr:to>
      <xdr:col>3</xdr:col>
      <xdr:colOff>78797</xdr:colOff>
      <xdr:row>36</xdr:row>
      <xdr:rowOff>18831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63EDEC-3085-2684-4009-672737A1A7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50155"/>
        <a:stretch/>
      </xdr:blipFill>
      <xdr:spPr>
        <a:xfrm>
          <a:off x="476402" y="5526192"/>
          <a:ext cx="3819671" cy="1495156"/>
        </a:xfrm>
        <a:prstGeom prst="rect">
          <a:avLst/>
        </a:prstGeom>
      </xdr:spPr>
    </xdr:pic>
    <xdr:clientData/>
  </xdr:twoCellAnchor>
  <xdr:twoCellAnchor>
    <xdr:from>
      <xdr:col>1</xdr:col>
      <xdr:colOff>95631</xdr:colOff>
      <xdr:row>34</xdr:row>
      <xdr:rowOff>157172</xdr:rowOff>
    </xdr:from>
    <xdr:to>
      <xdr:col>1</xdr:col>
      <xdr:colOff>1120613</xdr:colOff>
      <xdr:row>36</xdr:row>
      <xdr:rowOff>8149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1E7B841C-B464-4274-8CA6-0A754B4D5BB9}"/>
            </a:ext>
          </a:extLst>
        </xdr:cNvPr>
        <xdr:cNvSpPr txBox="1"/>
      </xdr:nvSpPr>
      <xdr:spPr>
        <a:xfrm>
          <a:off x="684990" y="6199594"/>
          <a:ext cx="1024982" cy="20816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atin typeface="Cambria" panose="02040503050406030204" pitchFamily="18" charset="0"/>
              <a:ea typeface="Cambria" panose="02040503050406030204" pitchFamily="18" charset="0"/>
              <a:cs typeface="Times New Roman" panose="02020603050405020304" pitchFamily="18" charset="0"/>
            </a:rPr>
            <a:t>Basketweave</a:t>
          </a:r>
        </a:p>
      </xdr:txBody>
    </xdr:sp>
    <xdr:clientData/>
  </xdr:twoCellAnchor>
  <xdr:twoCellAnchor>
    <xdr:from>
      <xdr:col>1</xdr:col>
      <xdr:colOff>1361182</xdr:colOff>
      <xdr:row>34</xdr:row>
      <xdr:rowOff>155267</xdr:rowOff>
    </xdr:from>
    <xdr:to>
      <xdr:col>1</xdr:col>
      <xdr:colOff>2399499</xdr:colOff>
      <xdr:row>36</xdr:row>
      <xdr:rowOff>13864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0BC4F37-BBF9-4F59-AFB1-411A528099BC}"/>
            </a:ext>
          </a:extLst>
        </xdr:cNvPr>
        <xdr:cNvSpPr txBox="1"/>
      </xdr:nvSpPr>
      <xdr:spPr>
        <a:xfrm>
          <a:off x="1950541" y="6197689"/>
          <a:ext cx="1038317" cy="21578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atin typeface="Cambria" panose="02040503050406030204" pitchFamily="18" charset="0"/>
              <a:ea typeface="Cambria" panose="02040503050406030204" pitchFamily="18" charset="0"/>
              <a:cs typeface="Times New Roman" panose="02020603050405020304" pitchFamily="18" charset="0"/>
            </a:rPr>
            <a:t>Herringbone</a:t>
          </a:r>
        </a:p>
      </xdr:txBody>
    </xdr:sp>
    <xdr:clientData/>
  </xdr:twoCellAnchor>
  <xdr:twoCellAnchor>
    <xdr:from>
      <xdr:col>2</xdr:col>
      <xdr:colOff>192857</xdr:colOff>
      <xdr:row>34</xdr:row>
      <xdr:rowOff>155267</xdr:rowOff>
    </xdr:from>
    <xdr:to>
      <xdr:col>3</xdr:col>
      <xdr:colOff>18675</xdr:colOff>
      <xdr:row>36</xdr:row>
      <xdr:rowOff>15769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555627C7-6F40-4575-A85D-CF69BF005D90}"/>
            </a:ext>
          </a:extLst>
        </xdr:cNvPr>
        <xdr:cNvSpPr txBox="1"/>
      </xdr:nvSpPr>
      <xdr:spPr>
        <a:xfrm>
          <a:off x="3240857" y="6197689"/>
          <a:ext cx="1099787" cy="21768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atin typeface="Cambria" panose="02040503050406030204" pitchFamily="18" charset="0"/>
              <a:ea typeface="Cambria" panose="02040503050406030204" pitchFamily="18" charset="0"/>
              <a:cs typeface="Times New Roman" panose="02020603050405020304" pitchFamily="18" charset="0"/>
            </a:rPr>
            <a:t>Running Bond</a:t>
          </a:r>
        </a:p>
      </xdr:txBody>
    </xdr:sp>
    <xdr:clientData/>
  </xdr:twoCellAnchor>
  <xdr:twoCellAnchor>
    <xdr:from>
      <xdr:col>1</xdr:col>
      <xdr:colOff>57741</xdr:colOff>
      <xdr:row>35</xdr:row>
      <xdr:rowOff>159300</xdr:rowOff>
    </xdr:from>
    <xdr:to>
      <xdr:col>3</xdr:col>
      <xdr:colOff>37923</xdr:colOff>
      <xdr:row>43</xdr:row>
      <xdr:rowOff>169029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48C72EE7-7F55-4874-9EC7-7456FBB498C1}"/>
            </a:ext>
          </a:extLst>
        </xdr:cNvPr>
        <xdr:cNvGrpSpPr>
          <a:grpSpLocks noChangeAspect="1"/>
        </xdr:cNvGrpSpPr>
      </xdr:nvGrpSpPr>
      <xdr:grpSpPr>
        <a:xfrm>
          <a:off x="641147" y="6969675"/>
          <a:ext cx="3623495" cy="1533729"/>
          <a:chOff x="3827621" y="4987086"/>
          <a:chExt cx="3143460" cy="1228407"/>
        </a:xfrm>
      </xdr:grpSpPr>
      <xdr:pic>
        <xdr:nvPicPr>
          <xdr:cNvPr id="14" name="Picture 13">
            <a:extLst>
              <a:ext uri="{FF2B5EF4-FFF2-40B4-BE49-F238E27FC236}">
                <a16:creationId xmlns:a16="http://schemas.microsoft.com/office/drawing/2014/main" id="{68F894DC-A354-5920-5286-F0DCC0A3B1E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/>
          <a:srcRect l="66931"/>
          <a:stretch/>
        </xdr:blipFill>
        <xdr:spPr>
          <a:xfrm>
            <a:off x="3827621" y="5006671"/>
            <a:ext cx="2195139" cy="1205133"/>
          </a:xfrm>
          <a:prstGeom prst="rect">
            <a:avLst/>
          </a:prstGeom>
        </xdr:spPr>
      </xdr:pic>
      <xdr:pic>
        <xdr:nvPicPr>
          <xdr:cNvPr id="16" name="Picture 15">
            <a:extLst>
              <a:ext uri="{FF2B5EF4-FFF2-40B4-BE49-F238E27FC236}">
                <a16:creationId xmlns:a16="http://schemas.microsoft.com/office/drawing/2014/main" id="{69D33971-5685-FD19-07BD-ADA631C49B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clrChange>
              <a:clrFrom>
                <a:srgbClr val="FFFFFF"/>
              </a:clrFrom>
              <a:clrTo>
                <a:srgbClr val="FFFFFF">
                  <a:alpha val="0"/>
                </a:srgbClr>
              </a:clrTo>
            </a:clrChange>
          </a:blip>
          <a:stretch>
            <a:fillRect/>
          </a:stretch>
        </xdr:blipFill>
        <xdr:spPr>
          <a:xfrm>
            <a:off x="5975427" y="4987086"/>
            <a:ext cx="995654" cy="1228407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270461</xdr:colOff>
      <xdr:row>42</xdr:row>
      <xdr:rowOff>141103</xdr:rowOff>
    </xdr:from>
    <xdr:to>
      <xdr:col>1</xdr:col>
      <xdr:colOff>1131990</xdr:colOff>
      <xdr:row>43</xdr:row>
      <xdr:rowOff>190200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F29629FF-DBF1-42B0-AD08-5A43EB217293}"/>
            </a:ext>
          </a:extLst>
        </xdr:cNvPr>
        <xdr:cNvSpPr txBox="1"/>
      </xdr:nvSpPr>
      <xdr:spPr>
        <a:xfrm>
          <a:off x="848530" y="8286620"/>
          <a:ext cx="861529" cy="23959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atin typeface="Cambria" panose="02040503050406030204" pitchFamily="18" charset="0"/>
              <a:ea typeface="Cambria" panose="02040503050406030204" pitchFamily="18" charset="0"/>
              <a:cs typeface="Times New Roman" panose="02020603050405020304" pitchFamily="18" charset="0"/>
            </a:rPr>
            <a:t>Pinwheel</a:t>
          </a:r>
        </a:p>
      </xdr:txBody>
    </xdr:sp>
    <xdr:clientData/>
  </xdr:twoCellAnchor>
  <xdr:twoCellAnchor>
    <xdr:from>
      <xdr:col>1</xdr:col>
      <xdr:colOff>1365743</xdr:colOff>
      <xdr:row>42</xdr:row>
      <xdr:rowOff>141103</xdr:rowOff>
    </xdr:from>
    <xdr:to>
      <xdr:col>2</xdr:col>
      <xdr:colOff>40726</xdr:colOff>
      <xdr:row>43</xdr:row>
      <xdr:rowOff>176865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77D0C9D2-2E91-4A15-A76F-AAE212D8E352}"/>
            </a:ext>
          </a:extLst>
        </xdr:cNvPr>
        <xdr:cNvSpPr txBox="1"/>
      </xdr:nvSpPr>
      <xdr:spPr>
        <a:xfrm>
          <a:off x="1943812" y="8286620"/>
          <a:ext cx="1066086" cy="22626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atin typeface="Cambria" panose="02040503050406030204" pitchFamily="18" charset="0"/>
              <a:ea typeface="Cambria" panose="02040503050406030204" pitchFamily="18" charset="0"/>
              <a:cs typeface="Times New Roman" panose="02020603050405020304" pitchFamily="18" charset="0"/>
            </a:rPr>
            <a:t>Plainweave</a:t>
          </a:r>
        </a:p>
      </xdr:txBody>
    </xdr:sp>
    <xdr:clientData/>
  </xdr:twoCellAnchor>
  <xdr:twoCellAnchor>
    <xdr:from>
      <xdr:col>2</xdr:col>
      <xdr:colOff>259243</xdr:colOff>
      <xdr:row>42</xdr:row>
      <xdr:rowOff>143008</xdr:rowOff>
    </xdr:from>
    <xdr:to>
      <xdr:col>3</xdr:col>
      <xdr:colOff>39931</xdr:colOff>
      <xdr:row>43</xdr:row>
      <xdr:rowOff>184485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8ADB3086-0E73-4047-9D29-4A9189C07FE1}"/>
            </a:ext>
          </a:extLst>
        </xdr:cNvPr>
        <xdr:cNvSpPr txBox="1"/>
      </xdr:nvSpPr>
      <xdr:spPr>
        <a:xfrm>
          <a:off x="3228415" y="8288525"/>
          <a:ext cx="1028792" cy="23197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>
              <a:latin typeface="Cambria" panose="02040503050406030204" pitchFamily="18" charset="0"/>
              <a:ea typeface="Cambria" panose="02040503050406030204" pitchFamily="18" charset="0"/>
              <a:cs typeface="Times New Roman" panose="02020603050405020304" pitchFamily="18" charset="0"/>
            </a:rPr>
            <a:t>Squared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FE4BC-DD12-439F-8CF3-2893AFAAFAFE}">
  <sheetPr>
    <pageSetUpPr fitToPage="1"/>
  </sheetPr>
  <dimension ref="B3:L28"/>
  <sheetViews>
    <sheetView showGridLines="0" tabSelected="1" zoomScale="160" zoomScaleNormal="160" zoomScaleSheetLayoutView="115" workbookViewId="0">
      <selection activeCell="B2" sqref="B2"/>
    </sheetView>
  </sheetViews>
  <sheetFormatPr defaultColWidth="8.7109375" defaultRowHeight="15" x14ac:dyDescent="0.25"/>
  <cols>
    <col min="2" max="2" width="35.85546875" customWidth="1"/>
    <col min="3" max="6" width="18.7109375" customWidth="1"/>
    <col min="8" max="8" width="10" bestFit="1" customWidth="1"/>
    <col min="9" max="11" width="16.7109375" customWidth="1"/>
  </cols>
  <sheetData>
    <row r="3" spans="2:4" ht="26.25" x14ac:dyDescent="0.4">
      <c r="B3" s="16" t="s">
        <v>60</v>
      </c>
      <c r="C3" s="16"/>
    </row>
    <row r="5" spans="2:4" x14ac:dyDescent="0.25">
      <c r="B5" s="20" t="s">
        <v>36</v>
      </c>
      <c r="C5" s="17"/>
    </row>
    <row r="6" spans="2:4" x14ac:dyDescent="0.25">
      <c r="B6" t="s">
        <v>22</v>
      </c>
      <c r="C6" s="27" t="s">
        <v>4</v>
      </c>
      <c r="D6" t="s">
        <v>25</v>
      </c>
    </row>
    <row r="7" spans="2:4" x14ac:dyDescent="0.25">
      <c r="B7" t="s">
        <v>21</v>
      </c>
      <c r="C7" s="28">
        <v>0</v>
      </c>
    </row>
    <row r="8" spans="2:4" x14ac:dyDescent="0.25">
      <c r="B8" s="1" t="s">
        <v>20</v>
      </c>
      <c r="C8" s="29" t="s">
        <v>0</v>
      </c>
      <c r="D8" t="s">
        <v>25</v>
      </c>
    </row>
    <row r="9" spans="2:4" x14ac:dyDescent="0.25">
      <c r="B9" s="1" t="s">
        <v>23</v>
      </c>
      <c r="C9" s="29" t="s">
        <v>13</v>
      </c>
      <c r="D9" t="s">
        <v>25</v>
      </c>
    </row>
    <row r="10" spans="2:4" x14ac:dyDescent="0.25">
      <c r="B10" t="s">
        <v>24</v>
      </c>
      <c r="C10" s="28">
        <v>0</v>
      </c>
    </row>
    <row r="11" spans="2:4" x14ac:dyDescent="0.25">
      <c r="B11" t="s">
        <v>65</v>
      </c>
      <c r="C11" s="32">
        <v>0</v>
      </c>
    </row>
    <row r="13" spans="2:4" x14ac:dyDescent="0.25">
      <c r="B13" s="12" t="s">
        <v>29</v>
      </c>
      <c r="C13" s="12"/>
    </row>
    <row r="14" spans="2:4" x14ac:dyDescent="0.25">
      <c r="B14" s="19" t="s">
        <v>17</v>
      </c>
      <c r="C14" s="33" t="str">
        <f>FIXED(C11*100,0)&amp;"% Waste"</f>
        <v>0% Waste</v>
      </c>
    </row>
    <row r="15" spans="2:4" x14ac:dyDescent="0.25">
      <c r="B15" t="s">
        <v>58</v>
      </c>
      <c r="C15" s="14">
        <f>ROUNDUP(($C$7/'Logic &amp; Lists'!$U$8*(1+$C$11))*HLOOKUP($C$8,'Logic &amp; Lists'!$H$2:$R$7,2,FALSE),0)</f>
        <v>0</v>
      </c>
    </row>
    <row r="16" spans="2:4" x14ac:dyDescent="0.25">
      <c r="B16" t="s">
        <v>54</v>
      </c>
      <c r="C16" s="14">
        <f>ROUNDUP(($C$7/'Logic &amp; Lists'!$U$8*(1+$C$11))*HLOOKUP($C$8,'Logic &amp; Lists'!$H$2:$R$7,3,FALSE),0)</f>
        <v>0</v>
      </c>
    </row>
    <row r="17" spans="2:12" x14ac:dyDescent="0.25">
      <c r="B17" t="s">
        <v>55</v>
      </c>
      <c r="C17" s="14">
        <f>ROUNDUP(($C$7/'Logic &amp; Lists'!$U$8*(1+$C$11))*HLOOKUP($C$8,'Logic &amp; Lists'!$H$2:$R$7,4,FALSE),0)</f>
        <v>0</v>
      </c>
    </row>
    <row r="18" spans="2:12" x14ac:dyDescent="0.25">
      <c r="B18" t="s">
        <v>56</v>
      </c>
      <c r="C18" s="14">
        <f>ROUNDUP(($C$7/'Logic &amp; Lists'!$U$8*(1+$C$11))*HLOOKUP($C$8,'Logic &amp; Lists'!$H$2:$R$7,5,FALSE),0)</f>
        <v>0</v>
      </c>
    </row>
    <row r="19" spans="2:12" x14ac:dyDescent="0.25">
      <c r="B19" t="s">
        <v>61</v>
      </c>
      <c r="C19" s="14">
        <f>IF($C$9="Bullnose",ROUNDUP(VLOOKUP($C$9,'Logic &amp; Lists'!$T$2:$U$4,2,FALSE)*$C$10/'Logic &amp; Lists'!$U$11*(1+$C$11),0),0)</f>
        <v>0</v>
      </c>
      <c r="H19" s="30"/>
      <c r="I19" s="30"/>
      <c r="J19" s="30"/>
      <c r="K19" s="30"/>
      <c r="L19" s="30"/>
    </row>
    <row r="20" spans="2:12" x14ac:dyDescent="0.25">
      <c r="B20" t="s">
        <v>62</v>
      </c>
      <c r="C20" s="14">
        <f>IF($C$9="Transition",ROUNDUP(VLOOKUP($C$9,'Logic &amp; Lists'!$T$2:$U$4,2,FALSE)*$C$10/'Logic &amp; Lists'!$U$12*(1+$C$11),0),0)</f>
        <v>0</v>
      </c>
    </row>
    <row r="21" spans="2:12" x14ac:dyDescent="0.25">
      <c r="B21" t="s">
        <v>63</v>
      </c>
      <c r="C21" s="14">
        <f>ROUNDUP(SUM(C19:C20)*4,0)</f>
        <v>0</v>
      </c>
    </row>
    <row r="22" spans="2:12" x14ac:dyDescent="0.25">
      <c r="B22" t="s">
        <v>57</v>
      </c>
      <c r="C22" s="14">
        <f>ROUNDUP(IF($C$6="Rooftop",$C$7/'Logic &amp; Lists'!$X$3*(1+$C$11),0),0)</f>
        <v>0</v>
      </c>
      <c r="J22" s="11"/>
      <c r="K22" s="11"/>
    </row>
    <row r="23" spans="2:12" x14ac:dyDescent="0.25">
      <c r="D23" s="3"/>
      <c r="F23" s="18"/>
    </row>
    <row r="24" spans="2:12" x14ac:dyDescent="0.25">
      <c r="B24" s="15" t="s">
        <v>64</v>
      </c>
      <c r="C24" s="15"/>
    </row>
    <row r="25" spans="2:12" x14ac:dyDescent="0.25">
      <c r="B25" s="15" t="s">
        <v>26</v>
      </c>
      <c r="C25" s="15"/>
      <c r="I25" s="31"/>
    </row>
    <row r="26" spans="2:12" x14ac:dyDescent="0.25">
      <c r="B26" s="15" t="s">
        <v>27</v>
      </c>
      <c r="C26" s="15"/>
    </row>
    <row r="27" spans="2:12" x14ac:dyDescent="0.25">
      <c r="B27" s="15"/>
      <c r="C27" s="15"/>
    </row>
    <row r="28" spans="2:12" x14ac:dyDescent="0.25">
      <c r="B28" s="20" t="s">
        <v>37</v>
      </c>
      <c r="C28" s="17"/>
    </row>
  </sheetData>
  <sheetProtection algorithmName="SHA-512" hashValue="aD1LwMBQJ/tQ7j5Euuuctj4Kl0qap6+zhhnRx2fY+x8urlkQv3Tzu7LDnfB0IWLYMiQOmB6UxMeRPcIBqpr24A==" saltValue="dAhxASJTserqgh7gVAKilQ==" spinCount="100000" sheet="1" objects="1" scenarios="1"/>
  <pageMargins left="0" right="0" top="0" bottom="0" header="0" footer="0"/>
  <pageSetup scale="93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DA285BAB-3A82-4924-8B91-3A98357A54B8}">
          <x14:formula1>
            <xm:f>'Logic &amp; Lists'!$B$3:$B$5</xm:f>
          </x14:formula1>
          <xm:sqref>C6</xm:sqref>
        </x14:dataValidation>
        <x14:dataValidation type="list" allowBlank="1" showInputMessage="1" showErrorMessage="1" xr:uid="{2D1A700D-7BD7-46E9-83C5-943191C64566}">
          <x14:formula1>
            <xm:f>'Logic &amp; Lists'!$D$3:$D$12</xm:f>
          </x14:formula1>
          <xm:sqref>C8</xm:sqref>
        </x14:dataValidation>
        <x14:dataValidation type="list" allowBlank="1" showInputMessage="1" showErrorMessage="1" xr:uid="{8549AADB-D54C-4BE2-B733-3F4DA78E258B}">
          <x14:formula1>
            <xm:f>'Logic &amp; Lists'!$F$3:$F$5</xm:f>
          </x14:formula1>
          <xm:sqref>C9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93D15-D2BA-403A-8AD3-F74C4723F105}">
  <dimension ref="B1:X38"/>
  <sheetViews>
    <sheetView topLeftCell="A32" zoomScale="115" zoomScaleNormal="115" workbookViewId="0">
      <selection activeCell="D46" sqref="D46"/>
    </sheetView>
  </sheetViews>
  <sheetFormatPr defaultColWidth="8.7109375" defaultRowHeight="15" outlineLevelRow="1" x14ac:dyDescent="0.25"/>
  <cols>
    <col min="2" max="2" width="20.7109375" style="3" customWidth="1"/>
    <col min="3" max="3" width="2.7109375" customWidth="1"/>
    <col min="4" max="4" width="20.7109375" style="3" customWidth="1"/>
    <col min="5" max="5" width="2.7109375" customWidth="1"/>
    <col min="6" max="6" width="20.7109375" customWidth="1"/>
    <col min="7" max="7" width="2.7109375" customWidth="1"/>
    <col min="8" max="8" width="22.7109375" customWidth="1"/>
    <col min="9" max="18" width="20.7109375" customWidth="1"/>
    <col min="19" max="19" width="2.7109375" customWidth="1"/>
    <col min="20" max="20" width="14.140625" bestFit="1" customWidth="1"/>
    <col min="21" max="21" width="12.28515625" customWidth="1"/>
    <col min="22" max="22" width="2.7109375" customWidth="1"/>
    <col min="23" max="23" width="23.140625" bestFit="1" customWidth="1"/>
  </cols>
  <sheetData>
    <row r="1" spans="2:24" hidden="1" outlineLevel="1" x14ac:dyDescent="0.25">
      <c r="H1" s="21" t="s">
        <v>47</v>
      </c>
    </row>
    <row r="2" spans="2:24" hidden="1" outlineLevel="1" x14ac:dyDescent="0.25">
      <c r="B2" s="5" t="s">
        <v>39</v>
      </c>
      <c r="D2" s="5" t="s">
        <v>40</v>
      </c>
      <c r="F2" s="5" t="s">
        <v>38</v>
      </c>
      <c r="H2" s="5"/>
      <c r="I2" s="5" t="s">
        <v>0</v>
      </c>
      <c r="J2" s="5" t="s">
        <v>1</v>
      </c>
      <c r="K2" s="5" t="s">
        <v>31</v>
      </c>
      <c r="L2" s="5" t="s">
        <v>32</v>
      </c>
      <c r="M2" s="5" t="s">
        <v>33</v>
      </c>
      <c r="N2" s="5" t="s">
        <v>34</v>
      </c>
      <c r="O2" s="5" t="s">
        <v>35</v>
      </c>
      <c r="P2" s="5" t="s">
        <v>2</v>
      </c>
      <c r="Q2" s="5" t="s">
        <v>3</v>
      </c>
      <c r="R2" s="5" t="s">
        <v>53</v>
      </c>
      <c r="T2" s="6" t="s">
        <v>14</v>
      </c>
      <c r="U2" s="6"/>
      <c r="W2" s="6" t="s">
        <v>16</v>
      </c>
      <c r="X2" s="6"/>
    </row>
    <row r="3" spans="2:24" hidden="1" outlineLevel="1" x14ac:dyDescent="0.25">
      <c r="B3" s="4" t="s">
        <v>4</v>
      </c>
      <c r="D3" s="4" t="s">
        <v>0</v>
      </c>
      <c r="F3" s="4" t="s">
        <v>7</v>
      </c>
      <c r="H3" t="s">
        <v>30</v>
      </c>
      <c r="I3" s="8">
        <v>0</v>
      </c>
      <c r="J3" s="8">
        <v>0</v>
      </c>
      <c r="K3" s="8">
        <v>0</v>
      </c>
      <c r="L3" s="8">
        <v>0</v>
      </c>
      <c r="M3" s="8">
        <v>1</v>
      </c>
      <c r="N3" s="8">
        <v>0</v>
      </c>
      <c r="O3" s="8">
        <v>1</v>
      </c>
      <c r="P3" s="8">
        <v>0</v>
      </c>
      <c r="Q3" s="8">
        <v>0</v>
      </c>
      <c r="R3" s="8">
        <v>0</v>
      </c>
      <c r="T3" t="s">
        <v>7</v>
      </c>
      <c r="U3" s="11">
        <v>3</v>
      </c>
      <c r="W3" t="s">
        <v>9</v>
      </c>
      <c r="X3">
        <v>200</v>
      </c>
    </row>
    <row r="4" spans="2:24" hidden="1" outlineLevel="1" x14ac:dyDescent="0.25">
      <c r="B4" s="2" t="s">
        <v>5</v>
      </c>
      <c r="D4" s="4" t="s">
        <v>1</v>
      </c>
      <c r="F4" s="2" t="s">
        <v>12</v>
      </c>
      <c r="H4" t="s">
        <v>11</v>
      </c>
      <c r="I4" s="8">
        <v>0</v>
      </c>
      <c r="J4" s="8">
        <v>0</v>
      </c>
      <c r="K4" s="8">
        <v>0</v>
      </c>
      <c r="L4" s="8">
        <v>0.96</v>
      </c>
      <c r="M4" s="8">
        <v>0</v>
      </c>
      <c r="N4" s="8">
        <v>1</v>
      </c>
      <c r="O4" s="8">
        <v>0</v>
      </c>
      <c r="P4" s="8">
        <v>0.57099999999999995</v>
      </c>
      <c r="Q4" s="8">
        <v>0.44400000000000001</v>
      </c>
      <c r="R4" s="8">
        <v>0.5</v>
      </c>
      <c r="T4" t="s">
        <v>12</v>
      </c>
      <c r="U4" s="11">
        <v>1.5</v>
      </c>
    </row>
    <row r="5" spans="2:24" hidden="1" outlineLevel="1" x14ac:dyDescent="0.25">
      <c r="B5" s="2" t="s">
        <v>6</v>
      </c>
      <c r="D5" s="4" t="s">
        <v>31</v>
      </c>
      <c r="F5" s="2" t="s">
        <v>13</v>
      </c>
      <c r="H5" t="s">
        <v>10</v>
      </c>
      <c r="I5" s="8">
        <v>0.96</v>
      </c>
      <c r="J5" s="8">
        <v>1</v>
      </c>
      <c r="K5" s="8">
        <v>0.96</v>
      </c>
      <c r="L5" s="8">
        <v>0.04</v>
      </c>
      <c r="M5" s="8">
        <v>0</v>
      </c>
      <c r="N5" s="8">
        <v>0</v>
      </c>
      <c r="O5" s="8">
        <v>0</v>
      </c>
      <c r="P5" s="8">
        <v>0.28599999999999998</v>
      </c>
      <c r="Q5" s="8">
        <v>0.44400000000000001</v>
      </c>
      <c r="R5" s="8">
        <v>0.25</v>
      </c>
      <c r="T5" t="s">
        <v>45</v>
      </c>
      <c r="U5" s="11">
        <v>3</v>
      </c>
    </row>
    <row r="6" spans="2:24" hidden="1" outlineLevel="1" x14ac:dyDescent="0.25">
      <c r="D6" s="4" t="s">
        <v>32</v>
      </c>
      <c r="H6" t="s">
        <v>8</v>
      </c>
      <c r="I6" s="8">
        <v>0.04</v>
      </c>
      <c r="J6" s="8">
        <v>0</v>
      </c>
      <c r="K6" s="8">
        <v>0.04</v>
      </c>
      <c r="L6" s="8">
        <v>0</v>
      </c>
      <c r="M6" s="8">
        <v>0</v>
      </c>
      <c r="N6" s="8">
        <v>0</v>
      </c>
      <c r="O6" s="8">
        <v>0</v>
      </c>
      <c r="P6" s="8">
        <v>0.14299999999999999</v>
      </c>
      <c r="Q6" s="8">
        <v>0.112</v>
      </c>
      <c r="R6" s="8">
        <v>0.25</v>
      </c>
      <c r="W6" s="6" t="s">
        <v>28</v>
      </c>
      <c r="X6" s="6"/>
    </row>
    <row r="7" spans="2:24" hidden="1" outlineLevel="1" x14ac:dyDescent="0.25">
      <c r="D7" s="4" t="s">
        <v>33</v>
      </c>
      <c r="H7" s="7" t="s">
        <v>15</v>
      </c>
      <c r="I7" s="9">
        <f>SUM(I3:I6)</f>
        <v>1</v>
      </c>
      <c r="J7" s="9">
        <f t="shared" ref="J7:R7" si="0">SUM(J3:J6)</f>
        <v>1</v>
      </c>
      <c r="K7" s="9">
        <f t="shared" si="0"/>
        <v>1</v>
      </c>
      <c r="L7" s="9">
        <f t="shared" si="0"/>
        <v>1</v>
      </c>
      <c r="M7" s="9">
        <f t="shared" si="0"/>
        <v>1</v>
      </c>
      <c r="N7" s="9">
        <f t="shared" ref="N7" si="1">SUM(N3:N6)</f>
        <v>1</v>
      </c>
      <c r="O7" s="9">
        <f t="shared" ref="O7" si="2">SUM(O3:O6)</f>
        <v>1</v>
      </c>
      <c r="P7" s="9">
        <f t="shared" ref="P7" si="3">SUM(P3:P6)</f>
        <v>1</v>
      </c>
      <c r="Q7" s="9">
        <f t="shared" si="0"/>
        <v>1</v>
      </c>
      <c r="R7" s="10">
        <f t="shared" si="0"/>
        <v>1</v>
      </c>
      <c r="T7" s="6" t="s">
        <v>18</v>
      </c>
      <c r="U7" s="6"/>
      <c r="W7" t="s">
        <v>49</v>
      </c>
      <c r="X7">
        <v>8</v>
      </c>
    </row>
    <row r="8" spans="2:24" hidden="1" outlineLevel="1" x14ac:dyDescent="0.25">
      <c r="D8" s="4" t="s">
        <v>34</v>
      </c>
      <c r="T8" t="s">
        <v>19</v>
      </c>
      <c r="U8" s="13">
        <v>1.78</v>
      </c>
      <c r="W8" t="s">
        <v>50</v>
      </c>
      <c r="X8">
        <v>4</v>
      </c>
    </row>
    <row r="9" spans="2:24" hidden="1" outlineLevel="1" x14ac:dyDescent="0.25">
      <c r="D9" s="3" t="s">
        <v>35</v>
      </c>
      <c r="H9" s="21" t="s">
        <v>46</v>
      </c>
      <c r="R9" s="8"/>
      <c r="W9" t="s">
        <v>51</v>
      </c>
      <c r="X9">
        <v>6</v>
      </c>
    </row>
    <row r="10" spans="2:24" hidden="1" outlineLevel="1" x14ac:dyDescent="0.25">
      <c r="D10" s="3" t="s">
        <v>2</v>
      </c>
      <c r="H10" s="22"/>
      <c r="I10" s="23" t="s">
        <v>0</v>
      </c>
      <c r="J10" s="23" t="s">
        <v>1</v>
      </c>
      <c r="K10" s="24" t="s">
        <v>48</v>
      </c>
      <c r="T10" s="6" t="s">
        <v>59</v>
      </c>
      <c r="U10" s="6"/>
      <c r="W10" t="s">
        <v>52</v>
      </c>
      <c r="X10">
        <v>6</v>
      </c>
    </row>
    <row r="11" spans="2:24" hidden="1" outlineLevel="1" x14ac:dyDescent="0.25">
      <c r="D11" s="3" t="s">
        <v>53</v>
      </c>
      <c r="H11" s="25" t="s">
        <v>30</v>
      </c>
      <c r="I11" s="8">
        <v>0</v>
      </c>
      <c r="J11" s="8">
        <v>0</v>
      </c>
      <c r="K11" s="26">
        <v>0</v>
      </c>
      <c r="T11" t="s">
        <v>7</v>
      </c>
      <c r="U11" s="11">
        <v>36</v>
      </c>
    </row>
    <row r="12" spans="2:24" hidden="1" outlineLevel="1" x14ac:dyDescent="0.25">
      <c r="H12" s="25" t="s">
        <v>11</v>
      </c>
      <c r="I12" s="8">
        <v>0</v>
      </c>
      <c r="J12" s="8">
        <v>0</v>
      </c>
      <c r="K12" s="26">
        <v>0</v>
      </c>
      <c r="T12" t="s">
        <v>12</v>
      </c>
      <c r="U12" s="11">
        <v>18</v>
      </c>
    </row>
    <row r="13" spans="2:24" hidden="1" outlineLevel="1" x14ac:dyDescent="0.25">
      <c r="H13" s="25" t="s">
        <v>10</v>
      </c>
      <c r="I13" s="8">
        <v>1</v>
      </c>
      <c r="J13" s="8">
        <v>1</v>
      </c>
      <c r="K13" s="26">
        <v>1</v>
      </c>
      <c r="U13" s="11"/>
    </row>
    <row r="14" spans="2:24" hidden="1" outlineLevel="1" x14ac:dyDescent="0.25">
      <c r="H14" s="25" t="s">
        <v>8</v>
      </c>
      <c r="I14" s="8">
        <v>0</v>
      </c>
      <c r="J14" s="8">
        <v>0</v>
      </c>
      <c r="K14" s="26">
        <v>0</v>
      </c>
    </row>
    <row r="15" spans="2:24" hidden="1" outlineLevel="1" x14ac:dyDescent="0.25">
      <c r="B15" s="5" t="s">
        <v>41</v>
      </c>
      <c r="D15" s="5" t="s">
        <v>42</v>
      </c>
      <c r="F15" s="5" t="s">
        <v>43</v>
      </c>
      <c r="H15" s="7" t="s">
        <v>15</v>
      </c>
      <c r="I15" s="9">
        <f>SUM(I11:I14)</f>
        <v>1</v>
      </c>
      <c r="J15" s="9">
        <f t="shared" ref="J15" si="4">SUM(J11:J14)</f>
        <v>1</v>
      </c>
      <c r="K15" s="10">
        <f>SUM(K11:K14)</f>
        <v>1</v>
      </c>
    </row>
    <row r="16" spans="2:24" hidden="1" outlineLevel="1" x14ac:dyDescent="0.25">
      <c r="B16" s="4" t="s">
        <v>44</v>
      </c>
      <c r="D16" s="4" t="s">
        <v>0</v>
      </c>
      <c r="F16" s="4" t="s">
        <v>45</v>
      </c>
    </row>
    <row r="17" spans="2:6" hidden="1" outlineLevel="1" x14ac:dyDescent="0.25">
      <c r="B17" s="2"/>
      <c r="D17" s="4" t="s">
        <v>1</v>
      </c>
      <c r="F17" s="2" t="s">
        <v>13</v>
      </c>
    </row>
    <row r="18" spans="2:6" hidden="1" outlineLevel="1" x14ac:dyDescent="0.25">
      <c r="B18" s="2"/>
      <c r="D18" s="4" t="s">
        <v>31</v>
      </c>
      <c r="F18" s="2"/>
    </row>
    <row r="19" spans="2:6" hidden="1" outlineLevel="1" x14ac:dyDescent="0.25">
      <c r="D19" s="4" t="s">
        <v>32</v>
      </c>
    </row>
    <row r="20" spans="2:6" hidden="1" outlineLevel="1" x14ac:dyDescent="0.25">
      <c r="D20" s="4" t="s">
        <v>34</v>
      </c>
    </row>
    <row r="21" spans="2:6" hidden="1" outlineLevel="1" x14ac:dyDescent="0.25">
      <c r="D21" s="4" t="s">
        <v>2</v>
      </c>
    </row>
    <row r="22" spans="2:6" hidden="1" outlineLevel="1" x14ac:dyDescent="0.25">
      <c r="D22" s="3" t="s">
        <v>53</v>
      </c>
    </row>
    <row r="23" spans="2:6" hidden="1" outlineLevel="1" x14ac:dyDescent="0.25"/>
    <row r="24" spans="2:6" hidden="1" outlineLevel="1" x14ac:dyDescent="0.25"/>
    <row r="25" spans="2:6" hidden="1" outlineLevel="1" x14ac:dyDescent="0.25"/>
    <row r="26" spans="2:6" hidden="1" outlineLevel="1" x14ac:dyDescent="0.25"/>
    <row r="27" spans="2:6" hidden="1" outlineLevel="1" x14ac:dyDescent="0.25"/>
    <row r="28" spans="2:6" hidden="1" outlineLevel="1" x14ac:dyDescent="0.25">
      <c r="B28" s="5" t="s">
        <v>39</v>
      </c>
      <c r="D28" s="5" t="s">
        <v>40</v>
      </c>
      <c r="F28" s="5" t="s">
        <v>38</v>
      </c>
    </row>
    <row r="29" spans="2:6" hidden="1" outlineLevel="1" x14ac:dyDescent="0.25">
      <c r="B29" s="4" t="s">
        <v>46</v>
      </c>
      <c r="D29" s="4" t="s">
        <v>0</v>
      </c>
      <c r="F29" s="4" t="s">
        <v>45</v>
      </c>
    </row>
    <row r="30" spans="2:6" hidden="1" outlineLevel="1" x14ac:dyDescent="0.25">
      <c r="B30" s="2"/>
      <c r="D30" s="4" t="s">
        <v>1</v>
      </c>
      <c r="F30" s="2" t="s">
        <v>13</v>
      </c>
    </row>
    <row r="31" spans="2:6" hidden="1" outlineLevel="1" x14ac:dyDescent="0.25">
      <c r="B31" s="2"/>
      <c r="D31" s="4" t="s">
        <v>48</v>
      </c>
      <c r="F31" s="2"/>
    </row>
    <row r="32" spans="2:6" collapsed="1" x14ac:dyDescent="0.25">
      <c r="D32" s="4"/>
    </row>
    <row r="33" spans="4:4" x14ac:dyDescent="0.25">
      <c r="D33" s="4"/>
    </row>
    <row r="34" spans="4:4" x14ac:dyDescent="0.25">
      <c r="D34" s="4"/>
    </row>
    <row r="35" spans="4:4" x14ac:dyDescent="0.25">
      <c r="D35" s="4"/>
    </row>
    <row r="36" spans="4:4" x14ac:dyDescent="0.25">
      <c r="D36" s="4"/>
    </row>
    <row r="37" spans="4:4" x14ac:dyDescent="0.25">
      <c r="D37" s="4"/>
    </row>
    <row r="38" spans="4:4" x14ac:dyDescent="0.25">
      <c r="D38" s="4"/>
    </row>
  </sheetData>
  <sheetProtection algorithmName="SHA-512" hashValue="EKB/b00/UlARXCCBmAq1f+yd3B12JMe7HpLDhxjVo5F0SY6oqZMxF6VqRBQ+/gf/md7BONSIBzVk+lPN2isOig==" saltValue="aXZx2OK/eGy+fI57/dkyjw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Estimator</vt:lpstr>
      <vt:lpstr>Logic &amp; Lists</vt:lpstr>
      <vt:lpstr>Estimator!Print_Area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 Hall</dc:creator>
  <cp:keywords/>
  <dc:description/>
  <cp:lastModifiedBy>Alex Bode</cp:lastModifiedBy>
  <cp:revision/>
  <cp:lastPrinted>2025-03-25T20:02:15Z</cp:lastPrinted>
  <dcterms:created xsi:type="dcterms:W3CDTF">2022-05-17T19:19:14Z</dcterms:created>
  <dcterms:modified xsi:type="dcterms:W3CDTF">2025-03-26T16:38:16Z</dcterms:modified>
  <cp:category/>
  <cp:contentStatus/>
</cp:coreProperties>
</file>